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删减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<sst xmlns="http://schemas.openxmlformats.org/spreadsheetml/2006/main" count="213" uniqueCount="116">
  <si>
    <t>定安县人民医院超强台风“摩羯”灾后维修（第二批）工程项目维修报价单</t>
  </si>
  <si>
    <t>序号</t>
  </si>
  <si>
    <t>项目名称</t>
  </si>
  <si>
    <t>单位</t>
  </si>
  <si>
    <t>数量</t>
  </si>
  <si>
    <t>综合单价（元）</t>
  </si>
  <si>
    <t>含税合计（元）</t>
  </si>
  <si>
    <t>备注（位置）</t>
  </si>
  <si>
    <t>工作内容、施工工艺及材料说明</t>
  </si>
  <si>
    <t>一、住院楼（一楼消毒供应室）</t>
  </si>
  <si>
    <t>更换玻璃</t>
  </si>
  <si>
    <t>㎡</t>
  </si>
  <si>
    <t>发放大厅、休息室、清洁区入口、水处理间、洁具间</t>
  </si>
  <si>
    <t>更换损坏玻璃，安装新玻璃；另铝合金框加固</t>
  </si>
  <si>
    <t>铝合金平开门</t>
  </si>
  <si>
    <t>去污通道、发放大厅</t>
  </si>
  <si>
    <t>更换损坏铝合金平开门、含五金配件等</t>
  </si>
  <si>
    <t>铝合金推拉窗</t>
  </si>
  <si>
    <t>去污通道</t>
  </si>
  <si>
    <t>更换损坏铝合金推拉窗</t>
  </si>
  <si>
    <t>门吸</t>
  </si>
  <si>
    <t>个</t>
  </si>
  <si>
    <t>清洁区入口、辅料间</t>
  </si>
  <si>
    <t>更换损坏门吸</t>
  </si>
  <si>
    <t>门插销</t>
  </si>
  <si>
    <t>更坏损坏门插销</t>
  </si>
  <si>
    <t xml:space="preserve"> </t>
  </si>
  <si>
    <t>小计</t>
  </si>
  <si>
    <t>二、住院楼（一楼大厅、医保部办公室）</t>
  </si>
  <si>
    <t>600×600铝扣板吊顶</t>
  </si>
  <si>
    <t>一楼大厅</t>
  </si>
  <si>
    <t>更换损坏龙骨、600×600铝扣板吊顶，厚度1.0</t>
  </si>
  <si>
    <t>医保部办公室、走廊后门</t>
  </si>
  <si>
    <t>三、住院楼（二楼神经内科）</t>
  </si>
  <si>
    <t>闭门器</t>
  </si>
  <si>
    <t>污物电梯通道、电梯间</t>
  </si>
  <si>
    <t>更换损坏闭门器</t>
  </si>
  <si>
    <t>防火门</t>
  </si>
  <si>
    <t>污物电梯通道</t>
  </si>
  <si>
    <t>更换损坏防火门、含五金配件等</t>
  </si>
  <si>
    <t>213室</t>
  </si>
  <si>
    <t>四、住院楼（三楼妇产科）</t>
  </si>
  <si>
    <t>301室</t>
  </si>
  <si>
    <t>治疗室</t>
  </si>
  <si>
    <t>五、住院楼（四楼儿科）</t>
  </si>
  <si>
    <t>仓库</t>
  </si>
  <si>
    <t>阳台</t>
  </si>
  <si>
    <t>六、住院楼（五楼康复医学与中西医诊疗中心）</t>
  </si>
  <si>
    <t>楼梯</t>
  </si>
  <si>
    <t>消防门</t>
  </si>
  <si>
    <t>拆除、更换甲级防火门、修复涂料、清运垃圾、含五金配件等</t>
  </si>
  <si>
    <t>七、住院楼（六楼心血管内科）</t>
  </si>
  <si>
    <t>（</t>
  </si>
  <si>
    <t>609室、阳台</t>
  </si>
  <si>
    <t>开水间</t>
  </si>
  <si>
    <t>八、住院楼（七楼消化内分泌科）</t>
  </si>
  <si>
    <t>不锈钢门栓</t>
  </si>
  <si>
    <t>护士值班室</t>
  </si>
  <si>
    <t>更换损坏门栓</t>
  </si>
  <si>
    <t>门拉手</t>
  </si>
  <si>
    <t>更换损坏门拉手</t>
  </si>
  <si>
    <t>709室、仓库</t>
  </si>
  <si>
    <t>九、住院楼（八楼骨科）</t>
  </si>
  <si>
    <t>走廊阳台、医生办公室</t>
  </si>
  <si>
    <t>更换损坏铝合金门、含五金配件等</t>
  </si>
  <si>
    <t>走廊阳台</t>
  </si>
  <si>
    <t>储备室（仪器室）</t>
  </si>
  <si>
    <t>十、住院楼（九楼普通外科）</t>
  </si>
  <si>
    <t>护士值班室、普通外科主任办公室</t>
  </si>
  <si>
    <t>更衣室、908室</t>
  </si>
  <si>
    <t>推拉门轨道轮</t>
  </si>
  <si>
    <t>扇</t>
  </si>
  <si>
    <t>医生办公室</t>
  </si>
  <si>
    <t>更换铝合金推拉门滑轮</t>
  </si>
  <si>
    <t>十一、可转换病房</t>
  </si>
  <si>
    <t>石膏吊顶</t>
  </si>
  <si>
    <t>一楼大厅、风机房及门口处、四楼被服间</t>
  </si>
  <si>
    <t>更换损坏龙骨、石膏板吊顶</t>
  </si>
  <si>
    <t>铁皮棚</t>
  </si>
  <si>
    <t>屋顶</t>
  </si>
  <si>
    <t>更换损坏的铁皮棚、钢架等</t>
  </si>
  <si>
    <t>五楼处置室</t>
  </si>
  <si>
    <t>消防管风帽</t>
  </si>
  <si>
    <t>套</t>
  </si>
  <si>
    <t>更换损坏风帽</t>
  </si>
  <si>
    <t>十二、庭院、其他区域</t>
  </si>
  <si>
    <t>百叶窗</t>
  </si>
  <si>
    <t>住院楼一楼风井及楼顶风机房</t>
  </si>
  <si>
    <t>更换安装铝合金百叶窗</t>
  </si>
  <si>
    <t>铁皮雨棚</t>
  </si>
  <si>
    <t>病案室</t>
  </si>
  <si>
    <t>更换损坏的铁皮雨棚、钢架等</t>
  </si>
  <si>
    <t>十三、行政楼</t>
  </si>
  <si>
    <t>33cm不锈钢护栏</t>
  </si>
  <si>
    <t>m</t>
  </si>
  <si>
    <t>五楼走廊</t>
  </si>
  <si>
    <t>安装不锈钢护栏</t>
  </si>
  <si>
    <t>不锈钢检查口</t>
  </si>
  <si>
    <t>安装不锈钢检查口</t>
  </si>
  <si>
    <t>十四、门诊楼</t>
  </si>
  <si>
    <t>更换消防玻璃</t>
  </si>
  <si>
    <t>一楼</t>
  </si>
  <si>
    <t>玻璃门地弹簧</t>
  </si>
  <si>
    <t>二楼收费处</t>
  </si>
  <si>
    <t>更换玻璃门地弹簧</t>
  </si>
  <si>
    <t>玻璃门轨道</t>
  </si>
  <si>
    <t>五楼康复作业治疗</t>
  </si>
  <si>
    <t>更换玻璃门轨道</t>
  </si>
  <si>
    <t>五楼消化内镜第一诊室</t>
  </si>
  <si>
    <t>六楼耳鼻喉科</t>
  </si>
  <si>
    <t>后勤</t>
  </si>
  <si>
    <t>三楼妇产科</t>
  </si>
  <si>
    <t>更换损坏龙骨、600×600铝扣板吊顶</t>
  </si>
  <si>
    <t>最 终 造 价</t>
  </si>
  <si>
    <t>一至十四合计</t>
  </si>
  <si>
    <t xml:space="preserve">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</si>
</sst>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2"/>
      <name val="宋体"/>
      <charset val="134"/>
    </font>
    <font>
      <b/>
      <sz val="16"/>
      <name val="微软雅黑"/>
      <charset val="134"/>
    </font>
    <font>
      <b/>
      <sz val="16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2" borderId="13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14">
      <alignment vertical="center"/>
    </xf>
    <xf numFmtId="0" fontId="13" fillId="0" borderId="14">
      <alignment vertical="center"/>
    </xf>
    <xf numFmtId="0" fontId="14" fillId="0" borderId="15">
      <alignment vertical="center"/>
    </xf>
    <xf numFmtId="0" fontId="14" fillId="0" borderId="0">
      <alignment vertical="center"/>
    </xf>
    <xf numFmtId="0" fontId="15" fillId="3" borderId="16">
      <alignment vertical="center"/>
    </xf>
    <xf numFmtId="0" fontId="16" fillId="4" borderId="17">
      <alignment vertical="center"/>
    </xf>
    <xf numFmtId="0" fontId="17" fillId="4" borderId="16">
      <alignment vertical="center"/>
    </xf>
    <xf numFmtId="0" fontId="18" fillId="5" borderId="18">
      <alignment vertical="center"/>
    </xf>
    <xf numFmtId="0" fontId="19" fillId="0" borderId="19">
      <alignment vertical="center"/>
    </xf>
    <xf numFmtId="0" fontId="20" fillId="0" borderId="20">
      <alignment vertical="center"/>
    </xf>
    <xf numFmtId="0" fontId="21" fillId="6" borderId="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8" fillId="10" borderId="0">
      <alignment vertical="center"/>
    </xf>
    <xf numFmtId="0" fontId="8" fillId="11" borderId="0">
      <alignment vertical="center"/>
    </xf>
    <xf numFmtId="0" fontId="24" fillId="11" borderId="0">
      <alignment vertical="center"/>
    </xf>
    <xf numFmtId="0" fontId="24" fillId="12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24" fillId="3" borderId="0">
      <alignment vertical="center"/>
    </xf>
    <xf numFmtId="0" fontId="24" fillId="5" borderId="0">
      <alignment vertical="center"/>
    </xf>
    <xf numFmtId="0" fontId="8" fillId="13" borderId="0">
      <alignment vertical="center"/>
    </xf>
    <xf numFmtId="0" fontId="8" fillId="4" borderId="0">
      <alignment vertical="center"/>
    </xf>
    <xf numFmtId="0" fontId="24" fillId="4" borderId="0">
      <alignment vertical="center"/>
    </xf>
    <xf numFmtId="0" fontId="24" fillId="14" borderId="0">
      <alignment vertical="center"/>
    </xf>
    <xf numFmtId="0" fontId="8" fillId="2" borderId="0">
      <alignment vertical="center"/>
    </xf>
    <xf numFmtId="0" fontId="8" fillId="8" borderId="0">
      <alignment vertical="center"/>
    </xf>
    <xf numFmtId="0" fontId="24" fillId="8" borderId="0">
      <alignment vertical="center"/>
    </xf>
    <xf numFmtId="0" fontId="24" fillId="15" borderId="0">
      <alignment vertical="center"/>
    </xf>
    <xf numFmtId="0" fontId="8" fillId="16" borderId="0">
      <alignment vertical="center"/>
    </xf>
    <xf numFmtId="0" fontId="8" fillId="11" borderId="0">
      <alignment vertical="center"/>
    </xf>
    <xf numFmtId="0" fontId="24" fillId="9" borderId="0">
      <alignment vertical="center"/>
    </xf>
    <xf numFmtId="0" fontId="24" fillId="17" borderId="0">
      <alignment vertical="center"/>
    </xf>
    <xf numFmtId="0" fontId="8" fillId="6" borderId="0">
      <alignment vertical="center"/>
    </xf>
    <xf numFmtId="0" fontId="8" fillId="8" borderId="0">
      <alignment vertical="center"/>
    </xf>
    <xf numFmtId="0" fontId="24" fillId="17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abSelected="1" zoomScale="85" zoomScaleNormal="85" workbookViewId="0">
      <selection activeCell="E6" sqref="E6"/>
    </sheetView>
  </sheetViews>
  <sheetFormatPr defaultColWidth="9" defaultRowHeight="14.25" customHeight="1"/>
  <cols>
    <col min="1" max="1" width="10.8333333333333" style="1"/>
    <col min="2" max="2" width="17.6" style="1" customWidth="1"/>
    <col min="3" max="3" width="8.5" style="1" customWidth="1"/>
    <col min="4" max="4" width="11" style="1" customWidth="1"/>
    <col min="5" max="5" width="14.8" style="1" customWidth="1"/>
    <col min="6" max="6" width="14.1" style="1" customWidth="1"/>
    <col min="7" max="7" width="19.7" style="1" customWidth="1"/>
    <col min="8" max="8" width="39.4" style="1" customWidth="1"/>
    <col min="9" max="9" width="20" style="1" customWidth="1"/>
    <col min="10" max="16384" width="9" style="1"/>
  </cols>
  <sheetData>
    <row r="1" s="1" customFormat="1" ht="24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17" customHeight="1" spans="1:11">
      <c r="A2" s="6"/>
      <c r="B2" s="7"/>
      <c r="C2" s="7"/>
      <c r="D2" s="7"/>
      <c r="E2" s="6"/>
      <c r="F2" s="6"/>
      <c r="G2" s="6"/>
      <c r="H2" s="8"/>
      <c r="I2" s="46"/>
      <c r="J2" s="46"/>
      <c r="K2" s="46"/>
    </row>
    <row r="3" s="1" customFormat="1" ht="15.6" spans="1:8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0" t="s">
        <v>6</v>
      </c>
      <c r="G3" s="9" t="s">
        <v>7</v>
      </c>
      <c r="H3" s="9" t="s">
        <v>8</v>
      </c>
    </row>
    <row r="4" s="1" customFormat="1" ht="21" customHeight="1" spans="1:8">
      <c r="A4" s="11" t="s">
        <v>9</v>
      </c>
      <c r="B4" s="7"/>
      <c r="C4" s="7"/>
      <c r="D4" s="7"/>
      <c r="E4" s="7"/>
      <c r="F4" s="7"/>
      <c r="G4" s="7"/>
      <c r="H4" s="7"/>
    </row>
    <row r="5" s="1" customFormat="1" ht="46" customHeight="1" spans="1:8">
      <c r="A5" s="12">
        <v>1</v>
      </c>
      <c r="B5" s="12" t="s">
        <v>10</v>
      </c>
      <c r="C5" s="12" t="s">
        <v>11</v>
      </c>
      <c r="D5" s="13">
        <f>0.68*1.73*5</f>
        <v>5.882</v>
      </c>
      <c r="E5" s="13"/>
      <c r="F5" s="13"/>
      <c r="G5" s="12" t="s">
        <v>12</v>
      </c>
      <c r="H5" s="12" t="s">
        <v>13</v>
      </c>
    </row>
    <row r="6" s="1" customFormat="1" ht="26.5" customHeight="1" spans="1:8">
      <c r="A6" s="12">
        <v>2</v>
      </c>
      <c r="B6" s="12" t="s">
        <v>14</v>
      </c>
      <c r="C6" s="12" t="s">
        <v>11</v>
      </c>
      <c r="D6" s="13">
        <f>1.46*3.8+1.26*2.1</f>
        <v>8.194</v>
      </c>
      <c r="E6" s="13"/>
      <c r="F6" s="13"/>
      <c r="G6" s="14" t="s">
        <v>15</v>
      </c>
      <c r="H6" s="12" t="s">
        <v>16</v>
      </c>
    </row>
    <row r="7" s="1" customFormat="1" ht="26.5" customHeight="1" spans="1:8">
      <c r="A7" s="12">
        <v>3</v>
      </c>
      <c r="B7" s="12" t="s">
        <v>17</v>
      </c>
      <c r="C7" s="12" t="s">
        <v>11</v>
      </c>
      <c r="D7" s="13">
        <f>1.45*2.05</f>
        <v>2.9725</v>
      </c>
      <c r="E7" s="13"/>
      <c r="F7" s="13"/>
      <c r="G7" s="14" t="s">
        <v>18</v>
      </c>
      <c r="H7" s="12" t="s">
        <v>19</v>
      </c>
    </row>
    <row r="8" s="1" customFormat="1" ht="26.5" customHeight="1" spans="1:8">
      <c r="A8" s="12">
        <v>4</v>
      </c>
      <c r="B8" s="12" t="s">
        <v>20</v>
      </c>
      <c r="C8" s="12" t="s">
        <v>21</v>
      </c>
      <c r="D8" s="13">
        <v>3</v>
      </c>
      <c r="E8" s="15"/>
      <c r="F8" s="15"/>
      <c r="G8" s="12" t="s">
        <v>22</v>
      </c>
      <c r="H8" s="16" t="s">
        <v>23</v>
      </c>
    </row>
    <row r="9" s="1" customFormat="1" ht="26.5" customHeight="1" spans="1:9">
      <c r="A9" s="12">
        <v>5</v>
      </c>
      <c r="B9" s="12" t="s">
        <v>24</v>
      </c>
      <c r="C9" s="12" t="s">
        <v>21</v>
      </c>
      <c r="D9" s="13">
        <v>3</v>
      </c>
      <c r="E9" s="15"/>
      <c r="F9" s="15"/>
      <c r="G9" s="17"/>
      <c r="H9" s="16" t="s">
        <v>25</v>
      </c>
      <c r="I9" s="1" t="s">
        <v>26</v>
      </c>
    </row>
    <row r="10" s="1" customFormat="1" ht="26.5" customHeight="1" spans="1:8">
      <c r="A10" s="9" t="s">
        <v>27</v>
      </c>
      <c r="B10" s="9"/>
      <c r="C10" s="9"/>
      <c r="D10" s="9"/>
      <c r="E10" s="9"/>
      <c r="F10" s="18">
        <f>SUM(F5:F9)</f>
        <v>0</v>
      </c>
      <c r="G10" s="7"/>
      <c r="H10" s="7"/>
    </row>
    <row r="11" s="1" customFormat="1" ht="24" customHeight="1" spans="1:8">
      <c r="A11" s="19" t="s">
        <v>28</v>
      </c>
      <c r="B11" s="20"/>
      <c r="C11" s="20"/>
      <c r="D11" s="20"/>
      <c r="E11" s="20"/>
      <c r="F11" s="20"/>
      <c r="G11" s="20"/>
      <c r="H11" s="20"/>
    </row>
    <row r="12" s="1" customFormat="1" ht="26.5" customHeight="1" spans="1:8">
      <c r="A12" s="12">
        <v>1</v>
      </c>
      <c r="B12" s="12" t="s">
        <v>29</v>
      </c>
      <c r="C12" s="12" t="s">
        <v>11</v>
      </c>
      <c r="D12" s="13">
        <f>0.6*0.6*30</f>
        <v>10.8</v>
      </c>
      <c r="E12" s="13"/>
      <c r="F12" s="13"/>
      <c r="G12" s="12" t="s">
        <v>30</v>
      </c>
      <c r="H12" s="12" t="s">
        <v>31</v>
      </c>
    </row>
    <row r="13" s="1" customFormat="1" ht="34" customHeight="1" spans="1:8">
      <c r="A13" s="12">
        <v>2</v>
      </c>
      <c r="B13" s="12" t="s">
        <v>10</v>
      </c>
      <c r="C13" s="12" t="s">
        <v>11</v>
      </c>
      <c r="D13" s="13">
        <f>0.68*1.73+0.81*1.41+0.6</f>
        <v>2.9185</v>
      </c>
      <c r="E13" s="13"/>
      <c r="F13" s="13"/>
      <c r="G13" s="12" t="s">
        <v>32</v>
      </c>
      <c r="H13" s="12" t="s">
        <v>13</v>
      </c>
    </row>
    <row r="14" s="1" customFormat="1" ht="26.5" customHeight="1" spans="1:8">
      <c r="A14" s="21" t="s">
        <v>27</v>
      </c>
      <c r="B14" s="22"/>
      <c r="C14" s="22"/>
      <c r="D14" s="22"/>
      <c r="E14" s="23"/>
      <c r="F14" s="24">
        <f>SUM(F12:F13)</f>
        <v>0</v>
      </c>
      <c r="G14" s="25"/>
      <c r="H14" s="25"/>
    </row>
    <row r="15" s="1" customFormat="1" ht="22" customHeight="1" spans="1:8">
      <c r="A15" s="11" t="s">
        <v>33</v>
      </c>
      <c r="B15" s="7"/>
      <c r="C15" s="7"/>
      <c r="D15" s="7"/>
      <c r="E15" s="7"/>
      <c r="F15" s="7"/>
      <c r="G15" s="7"/>
      <c r="H15" s="7"/>
    </row>
    <row r="16" s="1" customFormat="1" ht="26.5" customHeight="1" spans="1:8">
      <c r="A16" s="16">
        <v>1</v>
      </c>
      <c r="B16" s="16" t="s">
        <v>34</v>
      </c>
      <c r="C16" s="16" t="s">
        <v>21</v>
      </c>
      <c r="D16" s="15">
        <v>2</v>
      </c>
      <c r="E16" s="15"/>
      <c r="F16" s="15"/>
      <c r="G16" s="16" t="s">
        <v>35</v>
      </c>
      <c r="H16" s="16" t="s">
        <v>36</v>
      </c>
    </row>
    <row r="17" s="1" customFormat="1" ht="26.5" customHeight="1" spans="1:8">
      <c r="A17" s="16">
        <v>2</v>
      </c>
      <c r="B17" s="16" t="s">
        <v>37</v>
      </c>
      <c r="C17" s="16" t="s">
        <v>11</v>
      </c>
      <c r="D17" s="15">
        <f>1.47*2.05</f>
        <v>3.0135</v>
      </c>
      <c r="E17" s="15"/>
      <c r="F17" s="15"/>
      <c r="G17" s="16" t="s">
        <v>38</v>
      </c>
      <c r="H17" s="16" t="s">
        <v>39</v>
      </c>
    </row>
    <row r="18" s="1" customFormat="1" ht="26.5" customHeight="1" spans="1:8">
      <c r="A18" s="16">
        <v>3</v>
      </c>
      <c r="B18" s="12" t="s">
        <v>10</v>
      </c>
      <c r="C18" s="12" t="s">
        <v>11</v>
      </c>
      <c r="D18" s="13">
        <f>0.36*1.24</f>
        <v>0.4464</v>
      </c>
      <c r="E18" s="13"/>
      <c r="F18" s="13"/>
      <c r="G18" s="12" t="s">
        <v>40</v>
      </c>
      <c r="H18" s="12" t="s">
        <v>13</v>
      </c>
    </row>
    <row r="19" s="1" customFormat="1" ht="26.5" customHeight="1" spans="1:8">
      <c r="A19" s="26" t="s">
        <v>27</v>
      </c>
      <c r="B19" s="27"/>
      <c r="C19" s="27"/>
      <c r="D19" s="27"/>
      <c r="E19" s="28"/>
      <c r="F19" s="18">
        <f>SUM(F16:F18)</f>
        <v>0</v>
      </c>
      <c r="G19" s="9"/>
      <c r="H19" s="9"/>
    </row>
    <row r="20" s="1" customFormat="1" ht="24" customHeight="1" spans="1:8">
      <c r="A20" s="29" t="s">
        <v>41</v>
      </c>
      <c r="B20" s="30"/>
      <c r="C20" s="30"/>
      <c r="D20" s="30"/>
      <c r="E20" s="30"/>
      <c r="F20" s="30"/>
      <c r="G20" s="30"/>
      <c r="H20" s="31"/>
    </row>
    <row r="21" s="1" customFormat="1" ht="26.5" customHeight="1" spans="1:8">
      <c r="A21" s="12">
        <v>1</v>
      </c>
      <c r="B21" s="12" t="s">
        <v>17</v>
      </c>
      <c r="C21" s="12" t="s">
        <v>11</v>
      </c>
      <c r="D21" s="13">
        <f>0.36*1.42</f>
        <v>0.5112</v>
      </c>
      <c r="E21" s="13"/>
      <c r="F21" s="13"/>
      <c r="G21" s="32" t="s">
        <v>42</v>
      </c>
      <c r="H21" s="12" t="s">
        <v>19</v>
      </c>
    </row>
    <row r="22" s="1" customFormat="1" ht="26.5" customHeight="1" spans="1:8">
      <c r="A22" s="12">
        <v>2</v>
      </c>
      <c r="B22" s="16" t="s">
        <v>10</v>
      </c>
      <c r="C22" s="16" t="s">
        <v>11</v>
      </c>
      <c r="D22" s="15">
        <f>0.96*1.34</f>
        <v>1.2864</v>
      </c>
      <c r="E22" s="15"/>
      <c r="F22" s="15"/>
      <c r="G22" s="16" t="s">
        <v>43</v>
      </c>
      <c r="H22" s="16" t="s">
        <v>13</v>
      </c>
    </row>
    <row r="23" s="1" customFormat="1" ht="26.5" customHeight="1" spans="1:8">
      <c r="A23" s="26" t="s">
        <v>27</v>
      </c>
      <c r="B23" s="27"/>
      <c r="C23" s="27"/>
      <c r="D23" s="27"/>
      <c r="E23" s="28"/>
      <c r="F23" s="18">
        <f>SUM(F21:F22)</f>
        <v>0</v>
      </c>
      <c r="G23" s="16"/>
      <c r="H23" s="16"/>
    </row>
    <row r="24" s="1" customFormat="1" ht="23" customHeight="1" spans="1:8">
      <c r="A24" s="29" t="s">
        <v>44</v>
      </c>
      <c r="B24" s="30"/>
      <c r="C24" s="30"/>
      <c r="D24" s="30"/>
      <c r="E24" s="30"/>
      <c r="F24" s="30"/>
      <c r="G24" s="30"/>
      <c r="H24" s="31"/>
    </row>
    <row r="25" s="1" customFormat="1" ht="26.5" customHeight="1" spans="1:8">
      <c r="A25" s="12">
        <v>1</v>
      </c>
      <c r="B25" s="16" t="s">
        <v>17</v>
      </c>
      <c r="C25" s="16" t="s">
        <v>11</v>
      </c>
      <c r="D25" s="15">
        <f>1.5*2.05</f>
        <v>3.075</v>
      </c>
      <c r="E25" s="15"/>
      <c r="F25" s="15"/>
      <c r="G25" s="16" t="s">
        <v>45</v>
      </c>
      <c r="H25" s="16" t="s">
        <v>19</v>
      </c>
    </row>
    <row r="26" s="1" customFormat="1" ht="26.5" customHeight="1" spans="1:8">
      <c r="A26" s="12">
        <v>2</v>
      </c>
      <c r="B26" s="16" t="s">
        <v>10</v>
      </c>
      <c r="C26" s="16" t="s">
        <v>11</v>
      </c>
      <c r="D26" s="15">
        <f>0.64*1.41</f>
        <v>0.9024</v>
      </c>
      <c r="E26" s="15"/>
      <c r="F26" s="15"/>
      <c r="G26" s="16" t="s">
        <v>46</v>
      </c>
      <c r="H26" s="16" t="s">
        <v>13</v>
      </c>
    </row>
    <row r="27" s="1" customFormat="1" ht="26.5" customHeight="1" spans="1:8">
      <c r="A27" s="9" t="s">
        <v>27</v>
      </c>
      <c r="B27" s="9"/>
      <c r="C27" s="9"/>
      <c r="D27" s="9"/>
      <c r="E27" s="9"/>
      <c r="F27" s="18">
        <f>SUM(F25:F26)</f>
        <v>0</v>
      </c>
      <c r="G27" s="11"/>
      <c r="H27" s="11"/>
    </row>
    <row r="28" s="1" customFormat="1" ht="26.5" customHeight="1" spans="1:8">
      <c r="A28" s="29" t="s">
        <v>47</v>
      </c>
      <c r="B28" s="30"/>
      <c r="C28" s="30"/>
      <c r="D28" s="30"/>
      <c r="E28" s="30"/>
      <c r="F28" s="30"/>
      <c r="G28" s="30"/>
      <c r="H28" s="31"/>
    </row>
    <row r="29" s="1" customFormat="1" ht="37" customHeight="1" spans="1:8">
      <c r="A29" s="12">
        <v>1</v>
      </c>
      <c r="B29" s="12" t="s">
        <v>10</v>
      </c>
      <c r="C29" s="12" t="s">
        <v>11</v>
      </c>
      <c r="D29" s="13">
        <f>3.14*0.6*0.6/2</f>
        <v>0.5652</v>
      </c>
      <c r="E29" s="13"/>
      <c r="F29" s="13"/>
      <c r="G29" s="32" t="s">
        <v>48</v>
      </c>
      <c r="H29" s="12" t="s">
        <v>13</v>
      </c>
    </row>
    <row r="30" s="1" customFormat="1" ht="34" customHeight="1" spans="1:8">
      <c r="A30" s="12">
        <v>2</v>
      </c>
      <c r="B30" s="16" t="s">
        <v>49</v>
      </c>
      <c r="C30" s="12" t="s">
        <v>11</v>
      </c>
      <c r="D30" s="15">
        <f>1.5*2.05</f>
        <v>3.075</v>
      </c>
      <c r="E30" s="15"/>
      <c r="F30" s="13"/>
      <c r="G30" s="33" t="s">
        <v>38</v>
      </c>
      <c r="H30" s="12" t="s">
        <v>50</v>
      </c>
    </row>
    <row r="31" s="1" customFormat="1" ht="26.5" customHeight="1" spans="1:8">
      <c r="A31" s="21" t="s">
        <v>27</v>
      </c>
      <c r="B31" s="22"/>
      <c r="C31" s="22"/>
      <c r="D31" s="22"/>
      <c r="E31" s="22"/>
      <c r="F31" s="9">
        <f>SUM(F29:F30)</f>
        <v>0</v>
      </c>
      <c r="G31" s="11"/>
      <c r="H31" s="11"/>
    </row>
    <row r="32" s="1" customFormat="1" ht="26.5" customHeight="1" spans="1:9">
      <c r="A32" s="29" t="s">
        <v>51</v>
      </c>
      <c r="B32" s="30"/>
      <c r="C32" s="30"/>
      <c r="D32" s="30"/>
      <c r="E32" s="30"/>
      <c r="F32" s="30"/>
      <c r="G32" s="30"/>
      <c r="H32" s="31"/>
      <c r="I32" s="1" t="s">
        <v>52</v>
      </c>
    </row>
    <row r="33" s="1" customFormat="1" ht="24" customHeight="1" spans="1:8">
      <c r="A33" s="12">
        <v>1</v>
      </c>
      <c r="B33" s="12" t="s">
        <v>10</v>
      </c>
      <c r="C33" s="12" t="s">
        <v>11</v>
      </c>
      <c r="D33" s="13">
        <f>0.35*1.24+0.58*2.13</f>
        <v>1.6694</v>
      </c>
      <c r="E33" s="13"/>
      <c r="F33" s="13"/>
      <c r="G33" s="32" t="s">
        <v>53</v>
      </c>
      <c r="H33" s="12" t="s">
        <v>13</v>
      </c>
    </row>
    <row r="34" s="1" customFormat="1" ht="26.5" customHeight="1" spans="1:8">
      <c r="A34" s="12">
        <v>2</v>
      </c>
      <c r="B34" s="12" t="s">
        <v>17</v>
      </c>
      <c r="C34" s="12" t="s">
        <v>11</v>
      </c>
      <c r="D34" s="13">
        <f>1.47*2.05</f>
        <v>3.0135</v>
      </c>
      <c r="E34" s="13"/>
      <c r="F34" s="13"/>
      <c r="G34" s="32" t="s">
        <v>54</v>
      </c>
      <c r="H34" s="12" t="s">
        <v>19</v>
      </c>
    </row>
    <row r="35" s="1" customFormat="1" ht="26.5" customHeight="1" spans="1:8">
      <c r="A35" s="21" t="s">
        <v>27</v>
      </c>
      <c r="B35" s="22"/>
      <c r="C35" s="22"/>
      <c r="D35" s="22"/>
      <c r="E35" s="23"/>
      <c r="F35" s="24">
        <f>SUM(F33:F34)</f>
        <v>0</v>
      </c>
      <c r="G35" s="34"/>
      <c r="H35" s="12"/>
    </row>
    <row r="36" s="1" customFormat="1" ht="26.5" customHeight="1" spans="1:8">
      <c r="A36" s="35" t="s">
        <v>55</v>
      </c>
      <c r="B36" s="36"/>
      <c r="C36" s="36"/>
      <c r="D36" s="36"/>
      <c r="E36" s="36"/>
      <c r="F36" s="36"/>
      <c r="G36" s="36"/>
      <c r="H36" s="37"/>
    </row>
    <row r="37" s="1" customFormat="1" ht="26.5" customHeight="1" spans="1:8">
      <c r="A37" s="16">
        <v>1</v>
      </c>
      <c r="B37" s="16" t="s">
        <v>56</v>
      </c>
      <c r="C37" s="16" t="s">
        <v>21</v>
      </c>
      <c r="D37" s="15">
        <v>1</v>
      </c>
      <c r="E37" s="15"/>
      <c r="F37" s="15"/>
      <c r="G37" s="33" t="s">
        <v>57</v>
      </c>
      <c r="H37" s="16" t="s">
        <v>58</v>
      </c>
    </row>
    <row r="38" s="1" customFormat="1" ht="26.5" customHeight="1" spans="1:8">
      <c r="A38" s="16">
        <v>2</v>
      </c>
      <c r="B38" s="16" t="s">
        <v>59</v>
      </c>
      <c r="C38" s="16" t="s">
        <v>21</v>
      </c>
      <c r="D38" s="15">
        <v>1</v>
      </c>
      <c r="E38" s="15"/>
      <c r="F38" s="15"/>
      <c r="G38" s="33" t="s">
        <v>57</v>
      </c>
      <c r="H38" s="16" t="s">
        <v>60</v>
      </c>
    </row>
    <row r="39" s="1" customFormat="1" ht="26.5" customHeight="1" spans="1:8">
      <c r="A39" s="16">
        <v>3</v>
      </c>
      <c r="B39" s="16" t="s">
        <v>34</v>
      </c>
      <c r="C39" s="16" t="s">
        <v>21</v>
      </c>
      <c r="D39" s="15">
        <v>1</v>
      </c>
      <c r="E39" s="15"/>
      <c r="F39" s="15"/>
      <c r="G39" s="33" t="s">
        <v>38</v>
      </c>
      <c r="H39" s="16" t="s">
        <v>36</v>
      </c>
    </row>
    <row r="40" s="1" customFormat="1" ht="26.5" customHeight="1" spans="1:8">
      <c r="A40" s="16">
        <v>4</v>
      </c>
      <c r="B40" s="16" t="s">
        <v>10</v>
      </c>
      <c r="C40" s="16" t="s">
        <v>11</v>
      </c>
      <c r="D40" s="15">
        <f>0.36*1.23+0.5*1.24</f>
        <v>1.0628</v>
      </c>
      <c r="E40" s="15"/>
      <c r="F40" s="15"/>
      <c r="G40" s="33" t="s">
        <v>61</v>
      </c>
      <c r="H40" s="16" t="s">
        <v>13</v>
      </c>
    </row>
    <row r="41" s="1" customFormat="1" ht="26.5" customHeight="1" spans="1:8">
      <c r="A41" s="9" t="s">
        <v>27</v>
      </c>
      <c r="B41" s="9"/>
      <c r="C41" s="9"/>
      <c r="D41" s="9"/>
      <c r="E41" s="9"/>
      <c r="F41" s="18">
        <f>SUM(F37:F40)</f>
        <v>0</v>
      </c>
      <c r="G41" s="11"/>
      <c r="H41" s="11"/>
    </row>
    <row r="42" s="1" customFormat="1" ht="26.5" customHeight="1" spans="1:8">
      <c r="A42" s="35" t="s">
        <v>62</v>
      </c>
      <c r="B42" s="36"/>
      <c r="C42" s="36"/>
      <c r="D42" s="36"/>
      <c r="E42" s="36"/>
      <c r="F42" s="36"/>
      <c r="G42" s="36"/>
      <c r="H42" s="37"/>
    </row>
    <row r="43" s="1" customFormat="1" ht="33" customHeight="1" spans="1:8">
      <c r="A43" s="16">
        <v>1</v>
      </c>
      <c r="B43" s="16" t="s">
        <v>14</v>
      </c>
      <c r="C43" s="16" t="s">
        <v>11</v>
      </c>
      <c r="D43" s="15">
        <f>0.68*2.25+0.7*2.05</f>
        <v>2.965</v>
      </c>
      <c r="E43" s="15"/>
      <c r="F43" s="15"/>
      <c r="G43" s="33" t="s">
        <v>63</v>
      </c>
      <c r="H43" s="16" t="s">
        <v>64</v>
      </c>
    </row>
    <row r="44" s="1" customFormat="1" ht="26.5" customHeight="1" spans="1:8">
      <c r="A44" s="16">
        <v>2</v>
      </c>
      <c r="B44" s="16" t="s">
        <v>17</v>
      </c>
      <c r="C44" s="16" t="s">
        <v>11</v>
      </c>
      <c r="D44" s="16">
        <f>0.71*1.5+0.5*1.35</f>
        <v>1.74</v>
      </c>
      <c r="E44" s="15"/>
      <c r="F44" s="15"/>
      <c r="G44" s="33" t="s">
        <v>65</v>
      </c>
      <c r="H44" s="16" t="s">
        <v>19</v>
      </c>
    </row>
    <row r="45" s="1" customFormat="1" ht="26.5" customHeight="1" spans="1:8">
      <c r="A45" s="16">
        <v>3</v>
      </c>
      <c r="B45" s="16" t="s">
        <v>10</v>
      </c>
      <c r="C45" s="16" t="s">
        <v>11</v>
      </c>
      <c r="D45" s="15">
        <f>0.56*1.34</f>
        <v>0.7504</v>
      </c>
      <c r="E45" s="15"/>
      <c r="F45" s="15"/>
      <c r="G45" s="33" t="s">
        <v>66</v>
      </c>
      <c r="H45" s="16" t="s">
        <v>13</v>
      </c>
    </row>
    <row r="46" s="1" customFormat="1" ht="26.5" customHeight="1" spans="1:8">
      <c r="A46" s="26" t="s">
        <v>27</v>
      </c>
      <c r="B46" s="27"/>
      <c r="C46" s="27"/>
      <c r="D46" s="27"/>
      <c r="E46" s="28"/>
      <c r="F46" s="18">
        <f>SUM(F43:F45)</f>
        <v>0</v>
      </c>
      <c r="G46" s="38"/>
      <c r="H46" s="16"/>
    </row>
    <row r="47" s="1" customFormat="1" ht="26.5" customHeight="1" spans="1:8">
      <c r="A47" s="35" t="s">
        <v>67</v>
      </c>
      <c r="B47" s="36"/>
      <c r="C47" s="36"/>
      <c r="D47" s="36"/>
      <c r="E47" s="36"/>
      <c r="F47" s="36"/>
      <c r="G47" s="36"/>
      <c r="H47" s="37"/>
    </row>
    <row r="48" s="1" customFormat="1" ht="34" customHeight="1" spans="1:8">
      <c r="A48" s="16">
        <v>1</v>
      </c>
      <c r="B48" s="16" t="s">
        <v>14</v>
      </c>
      <c r="C48" s="16" t="s">
        <v>11</v>
      </c>
      <c r="D48" s="15">
        <f>0.69*2.28+0.69*2.15</f>
        <v>3.0567</v>
      </c>
      <c r="E48" s="15"/>
      <c r="F48" s="15"/>
      <c r="G48" s="33" t="s">
        <v>68</v>
      </c>
      <c r="H48" s="16" t="s">
        <v>64</v>
      </c>
    </row>
    <row r="49" s="1" customFormat="1" ht="26.5" customHeight="1" spans="1:8">
      <c r="A49" s="16">
        <v>2</v>
      </c>
      <c r="B49" s="16" t="s">
        <v>10</v>
      </c>
      <c r="C49" s="16" t="s">
        <v>11</v>
      </c>
      <c r="D49" s="15">
        <f>0.19*0.59+0.56*1.14</f>
        <v>0.7505</v>
      </c>
      <c r="E49" s="15"/>
      <c r="F49" s="15"/>
      <c r="G49" s="33" t="s">
        <v>69</v>
      </c>
      <c r="H49" s="16" t="s">
        <v>13</v>
      </c>
    </row>
    <row r="50" s="1" customFormat="1" ht="26.5" customHeight="1" spans="1:8">
      <c r="A50" s="16">
        <v>3</v>
      </c>
      <c r="B50" s="16" t="s">
        <v>70</v>
      </c>
      <c r="C50" s="16" t="s">
        <v>71</v>
      </c>
      <c r="D50" s="15">
        <v>4</v>
      </c>
      <c r="E50" s="15"/>
      <c r="F50" s="15"/>
      <c r="G50" s="33" t="s">
        <v>72</v>
      </c>
      <c r="H50" s="16" t="s">
        <v>73</v>
      </c>
    </row>
    <row r="51" s="1" customFormat="1" ht="26.5" customHeight="1" spans="1:8">
      <c r="A51" s="26" t="s">
        <v>27</v>
      </c>
      <c r="B51" s="27"/>
      <c r="C51" s="27"/>
      <c r="D51" s="27"/>
      <c r="E51" s="28"/>
      <c r="F51" s="18">
        <f>SUM(F48:F50)</f>
        <v>0</v>
      </c>
      <c r="G51" s="39"/>
      <c r="H51" s="16"/>
    </row>
    <row r="52" s="1" customFormat="1" ht="26.5" customHeight="1" spans="1:8">
      <c r="A52" s="35" t="s">
        <v>74</v>
      </c>
      <c r="B52" s="36"/>
      <c r="C52" s="36"/>
      <c r="D52" s="36"/>
      <c r="E52" s="36"/>
      <c r="F52" s="36"/>
      <c r="G52" s="36"/>
      <c r="H52" s="37"/>
    </row>
    <row r="53" s="1" customFormat="1" ht="39" customHeight="1" spans="1:8">
      <c r="A53" s="16">
        <v>1</v>
      </c>
      <c r="B53" s="16" t="s">
        <v>75</v>
      </c>
      <c r="C53" s="16" t="s">
        <v>11</v>
      </c>
      <c r="D53" s="16">
        <f>3*5.2+2+4.75*1.8</f>
        <v>26.15</v>
      </c>
      <c r="E53" s="15"/>
      <c r="F53" s="15"/>
      <c r="G53" s="38" t="s">
        <v>76</v>
      </c>
      <c r="H53" s="16" t="s">
        <v>77</v>
      </c>
    </row>
    <row r="54" s="1" customFormat="1" ht="26.5" customHeight="1" spans="1:8">
      <c r="A54" s="16">
        <v>2</v>
      </c>
      <c r="B54" s="16" t="s">
        <v>78</v>
      </c>
      <c r="C54" s="16" t="s">
        <v>11</v>
      </c>
      <c r="D54" s="16">
        <f>8*3</f>
        <v>24</v>
      </c>
      <c r="E54" s="15"/>
      <c r="F54" s="15"/>
      <c r="G54" s="33" t="s">
        <v>79</v>
      </c>
      <c r="H54" s="16" t="s">
        <v>80</v>
      </c>
    </row>
    <row r="55" s="1" customFormat="1" ht="26.5" customHeight="1" spans="1:8">
      <c r="A55" s="16">
        <v>3</v>
      </c>
      <c r="B55" s="16" t="s">
        <v>10</v>
      </c>
      <c r="C55" s="16" t="s">
        <v>11</v>
      </c>
      <c r="D55" s="15">
        <f>1.6*0.81</f>
        <v>1.296</v>
      </c>
      <c r="E55" s="15"/>
      <c r="F55" s="15"/>
      <c r="G55" s="33" t="s">
        <v>81</v>
      </c>
      <c r="H55" s="16" t="s">
        <v>13</v>
      </c>
    </row>
    <row r="56" s="1" customFormat="1" ht="26.5" customHeight="1" spans="1:8">
      <c r="A56" s="16">
        <v>4</v>
      </c>
      <c r="B56" s="16" t="s">
        <v>82</v>
      </c>
      <c r="C56" s="16" t="s">
        <v>83</v>
      </c>
      <c r="D56" s="15">
        <v>3</v>
      </c>
      <c r="E56" s="15"/>
      <c r="F56" s="15"/>
      <c r="G56" s="33" t="s">
        <v>79</v>
      </c>
      <c r="H56" s="16" t="s">
        <v>84</v>
      </c>
    </row>
    <row r="57" s="1" customFormat="1" ht="26.5" customHeight="1" spans="1:8">
      <c r="A57" s="21" t="s">
        <v>27</v>
      </c>
      <c r="B57" s="22"/>
      <c r="C57" s="22"/>
      <c r="D57" s="22"/>
      <c r="E57" s="23"/>
      <c r="F57" s="24">
        <f>SUM(F53:F56)</f>
        <v>0</v>
      </c>
      <c r="G57" s="40"/>
      <c r="H57" s="12"/>
    </row>
    <row r="58" s="2" customFormat="1" ht="26.5" customHeight="1" spans="1:8">
      <c r="A58" s="11" t="s">
        <v>85</v>
      </c>
      <c r="B58" s="11"/>
      <c r="C58" s="11"/>
      <c r="D58" s="11"/>
      <c r="E58" s="11"/>
      <c r="F58" s="11"/>
      <c r="G58" s="11"/>
      <c r="H58" s="11"/>
    </row>
    <row r="59" s="2" customFormat="1" ht="40" customHeight="1" spans="1:8">
      <c r="A59" s="16">
        <v>1</v>
      </c>
      <c r="B59" s="16" t="s">
        <v>86</v>
      </c>
      <c r="C59" s="16" t="s">
        <v>11</v>
      </c>
      <c r="D59" s="16">
        <f>1.5*1.5+0.9*0.7</f>
        <v>2.88</v>
      </c>
      <c r="E59" s="15"/>
      <c r="F59" s="15"/>
      <c r="G59" s="16" t="s">
        <v>87</v>
      </c>
      <c r="H59" s="16" t="s">
        <v>88</v>
      </c>
    </row>
    <row r="60" s="2" customFormat="1" ht="26.5" customHeight="1" spans="1:8">
      <c r="A60" s="16">
        <v>2</v>
      </c>
      <c r="B60" s="16" t="s">
        <v>89</v>
      </c>
      <c r="C60" s="16" t="s">
        <v>11</v>
      </c>
      <c r="D60" s="15">
        <f>1.5*4.5*2</f>
        <v>13.5</v>
      </c>
      <c r="E60" s="15"/>
      <c r="F60" s="15"/>
      <c r="G60" s="33" t="s">
        <v>90</v>
      </c>
      <c r="H60" s="16" t="s">
        <v>91</v>
      </c>
    </row>
    <row r="61" s="1" customFormat="1" ht="26.5" customHeight="1" spans="1:8">
      <c r="A61" s="41" t="s">
        <v>27</v>
      </c>
      <c r="B61" s="42"/>
      <c r="C61" s="42"/>
      <c r="D61" s="42"/>
      <c r="E61" s="43"/>
      <c r="F61" s="44">
        <f>SUM(F59:F60)</f>
        <v>0</v>
      </c>
      <c r="G61" s="45"/>
      <c r="H61" s="17"/>
    </row>
    <row r="62" s="1" customFormat="1" ht="26.5" customHeight="1" spans="1:8">
      <c r="A62" s="35" t="s">
        <v>92</v>
      </c>
      <c r="B62" s="36"/>
      <c r="C62" s="36"/>
      <c r="D62" s="36"/>
      <c r="E62" s="36"/>
      <c r="F62" s="36"/>
      <c r="G62" s="36"/>
      <c r="H62" s="37"/>
    </row>
    <row r="63" s="1" customFormat="1" ht="26.5" customHeight="1" spans="1:8">
      <c r="A63" s="16">
        <v>1</v>
      </c>
      <c r="B63" s="16" t="s">
        <v>93</v>
      </c>
      <c r="C63" s="16" t="s">
        <v>94</v>
      </c>
      <c r="D63" s="15">
        <v>3.3</v>
      </c>
      <c r="E63" s="15"/>
      <c r="F63" s="15"/>
      <c r="G63" s="33" t="s">
        <v>95</v>
      </c>
      <c r="H63" s="16" t="s">
        <v>96</v>
      </c>
    </row>
    <row r="64" s="1" customFormat="1" ht="26.5" customHeight="1" spans="1:8">
      <c r="A64" s="16">
        <v>2</v>
      </c>
      <c r="B64" s="16" t="s">
        <v>97</v>
      </c>
      <c r="C64" s="16" t="s">
        <v>21</v>
      </c>
      <c r="D64" s="15">
        <v>1</v>
      </c>
      <c r="E64" s="15"/>
      <c r="F64" s="15"/>
      <c r="G64" s="33" t="s">
        <v>79</v>
      </c>
      <c r="H64" s="16" t="s">
        <v>98</v>
      </c>
    </row>
    <row r="65" s="1" customFormat="1" ht="26.5" customHeight="1" spans="1:8">
      <c r="A65" s="26" t="s">
        <v>27</v>
      </c>
      <c r="B65" s="47"/>
      <c r="C65" s="47"/>
      <c r="D65" s="47"/>
      <c r="E65" s="48"/>
      <c r="F65" s="18">
        <f>SUM(F63:F64)</f>
        <v>0</v>
      </c>
      <c r="G65" s="39"/>
      <c r="H65" s="16"/>
    </row>
    <row r="66" s="1" customFormat="1" ht="26.5" customHeight="1" spans="1:8">
      <c r="A66" s="35" t="s">
        <v>99</v>
      </c>
      <c r="B66" s="36"/>
      <c r="C66" s="36"/>
      <c r="D66" s="36"/>
      <c r="E66" s="36"/>
      <c r="F66" s="36"/>
      <c r="G66" s="36"/>
      <c r="H66" s="37"/>
    </row>
    <row r="67" s="1" customFormat="1" ht="32" customHeight="1" spans="1:8">
      <c r="A67" s="16">
        <v>1</v>
      </c>
      <c r="B67" s="16" t="s">
        <v>100</v>
      </c>
      <c r="C67" s="16" t="s">
        <v>11</v>
      </c>
      <c r="D67" s="15">
        <f>0.45*1.38</f>
        <v>0.621</v>
      </c>
      <c r="E67" s="15"/>
      <c r="F67" s="15"/>
      <c r="G67" s="33" t="s">
        <v>101</v>
      </c>
      <c r="H67" s="16" t="s">
        <v>13</v>
      </c>
    </row>
    <row r="68" s="1" customFormat="1" ht="32" customHeight="1" spans="1:8">
      <c r="A68" s="16">
        <v>2</v>
      </c>
      <c r="B68" s="16" t="s">
        <v>102</v>
      </c>
      <c r="C68" s="16" t="s">
        <v>83</v>
      </c>
      <c r="D68" s="15">
        <v>1</v>
      </c>
      <c r="E68" s="15"/>
      <c r="F68" s="15"/>
      <c r="G68" s="33" t="s">
        <v>103</v>
      </c>
      <c r="H68" s="16" t="s">
        <v>104</v>
      </c>
    </row>
    <row r="69" s="1" customFormat="1" ht="32" customHeight="1" spans="1:8">
      <c r="A69" s="16">
        <v>3</v>
      </c>
      <c r="B69" s="16" t="s">
        <v>105</v>
      </c>
      <c r="C69" s="16" t="s">
        <v>94</v>
      </c>
      <c r="D69" s="15">
        <v>3</v>
      </c>
      <c r="E69" s="15"/>
      <c r="F69" s="15"/>
      <c r="G69" s="33" t="s">
        <v>106</v>
      </c>
      <c r="H69" s="16" t="s">
        <v>107</v>
      </c>
    </row>
    <row r="70" s="1" customFormat="1" ht="32" customHeight="1" spans="1:8">
      <c r="A70" s="16">
        <v>4</v>
      </c>
      <c r="B70" s="16" t="s">
        <v>10</v>
      </c>
      <c r="C70" s="16" t="s">
        <v>11</v>
      </c>
      <c r="D70" s="15">
        <f>0.85*0.65</f>
        <v>0.5525</v>
      </c>
      <c r="E70" s="15"/>
      <c r="F70" s="15"/>
      <c r="G70" s="33" t="s">
        <v>108</v>
      </c>
      <c r="H70" s="16" t="s">
        <v>13</v>
      </c>
    </row>
    <row r="71" s="1" customFormat="1" ht="26.5" customHeight="1" spans="1:8">
      <c r="A71" s="16">
        <v>5</v>
      </c>
      <c r="B71" s="16" t="s">
        <v>10</v>
      </c>
      <c r="C71" s="16" t="s">
        <v>11</v>
      </c>
      <c r="D71" s="15">
        <f>0.28*1.03</f>
        <v>0.2884</v>
      </c>
      <c r="E71" s="15"/>
      <c r="F71" s="15"/>
      <c r="G71" s="33" t="s">
        <v>109</v>
      </c>
      <c r="H71" s="16" t="s">
        <v>13</v>
      </c>
    </row>
    <row r="72" s="3" customFormat="1" ht="26.5" customHeight="1" spans="1:8">
      <c r="A72" s="16">
        <v>6</v>
      </c>
      <c r="B72" s="16" t="s">
        <v>10</v>
      </c>
      <c r="C72" s="16" t="s">
        <v>11</v>
      </c>
      <c r="D72" s="15">
        <f>0.82*1.4*8</f>
        <v>9.184</v>
      </c>
      <c r="E72" s="15"/>
      <c r="F72" s="15"/>
      <c r="G72" s="33" t="s">
        <v>110</v>
      </c>
      <c r="H72" s="16" t="s">
        <v>13</v>
      </c>
    </row>
    <row r="73" s="1" customFormat="1" ht="33" customHeight="1" spans="1:8">
      <c r="A73" s="16">
        <v>7</v>
      </c>
      <c r="B73" s="16" t="s">
        <v>29</v>
      </c>
      <c r="C73" s="16" t="s">
        <v>11</v>
      </c>
      <c r="D73" s="15">
        <v>100</v>
      </c>
      <c r="E73" s="15"/>
      <c r="F73" s="15"/>
      <c r="G73" s="32" t="s">
        <v>111</v>
      </c>
      <c r="H73" s="16" t="s">
        <v>112</v>
      </c>
    </row>
    <row r="74" s="1" customFormat="1" ht="26.5" customHeight="1" spans="1:8">
      <c r="A74" s="26" t="s">
        <v>27</v>
      </c>
      <c r="B74" s="27"/>
      <c r="C74" s="27"/>
      <c r="D74" s="27"/>
      <c r="E74" s="28"/>
      <c r="F74" s="18">
        <f>SUM(F67:F73)</f>
        <v>0</v>
      </c>
      <c r="G74" s="33"/>
      <c r="H74" s="16"/>
    </row>
    <row r="75" s="1" customFormat="1" ht="26.5" customHeight="1" spans="1:8">
      <c r="A75" s="41" t="s">
        <v>113</v>
      </c>
      <c r="B75" s="42"/>
      <c r="C75" s="42"/>
      <c r="D75" s="42"/>
      <c r="E75" s="43"/>
      <c r="F75" s="44">
        <f>F10+F14+F19+F23+F27+F31+F35+F41+F46+F51+F57+F61+F65+F74</f>
        <v>0</v>
      </c>
      <c r="G75" s="45"/>
      <c r="H75" s="17" t="s">
        <v>114</v>
      </c>
    </row>
    <row r="79" s="1" customFormat="1" ht="15.6" spans="8:8">
      <c r="H79" s="1" t="s">
        <v>115</v>
      </c>
    </row>
  </sheetData>
  <mergeCells count="33">
    <mergeCell ref="A1:H1"/>
    <mergeCell ref="A2:D2"/>
    <mergeCell ref="E2:G2"/>
    <mergeCell ref="A4:H4"/>
    <mergeCell ref="A10:E10"/>
    <mergeCell ref="A11:H11"/>
    <mergeCell ref="A14:E14"/>
    <mergeCell ref="A15:H15"/>
    <mergeCell ref="A19:E19"/>
    <mergeCell ref="A20:H20"/>
    <mergeCell ref="A23:E23"/>
    <mergeCell ref="A24:H24"/>
    <mergeCell ref="A27:E27"/>
    <mergeCell ref="A28:H28"/>
    <mergeCell ref="A31:E31"/>
    <mergeCell ref="A32:H32"/>
    <mergeCell ref="A35:E35"/>
    <mergeCell ref="A36:H36"/>
    <mergeCell ref="A41:E41"/>
    <mergeCell ref="A42:H42"/>
    <mergeCell ref="A46:E46"/>
    <mergeCell ref="A47:H47"/>
    <mergeCell ref="A51:E51"/>
    <mergeCell ref="A52:H52"/>
    <mergeCell ref="A57:E57"/>
    <mergeCell ref="A58:H58"/>
    <mergeCell ref="A61:E61"/>
    <mergeCell ref="A62:H62"/>
    <mergeCell ref="A65:E65"/>
    <mergeCell ref="A66:H66"/>
    <mergeCell ref="A74:E74"/>
    <mergeCell ref="A75:E75"/>
    <mergeCell ref="G8:G9"/>
  </mergeCells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删减版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陈健</cp:lastModifiedBy>
  <cp:revision>0</cp:revision>
  <dcterms:created xsi:type="dcterms:W3CDTF">2024-04-25T01:06:00Z</dcterms:created>
  <dcterms:modified xsi:type="dcterms:W3CDTF">2024-12-03T08:52:59Z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CC59E8BE724042D196A300E0E0817176_13</vt:lpwstr>
  </property>
  <property fmtid="{D5CDD505-2E9C-101B-9397-08002B2CF9AE}" pid="3" name="KSOProductBuildVer">
    <vt:lpwstr>2052-12.1.0.18372</vt:lpwstr>
  </property>
</Properties>
</file>